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Budget - Tax Rate\Budget 2019\Final File\"/>
    </mc:Choice>
  </mc:AlternateContent>
  <bookViews>
    <workbookView xWindow="0" yWindow="0" windowWidth="28800" windowHeight="12300"/>
  </bookViews>
  <sheets>
    <sheet name="Attachment A" sheetId="1" r:id="rId1"/>
    <sheet name="Attachment B" sheetId="2" r:id="rId2"/>
  </sheets>
  <externalReferences>
    <externalReference r:id="rId3"/>
    <externalReference r:id="rId4"/>
  </externalReferences>
  <definedNames>
    <definedName name="_xlnm.Print_Area" localSheetId="0">'Attachment A'!$A$4:$E$29</definedName>
    <definedName name="_xlnm.Print_Area" localSheetId="1">'Attachment B'!$A$1:$E$82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E28" i="1" l="1"/>
  <c r="E29" i="1" s="1"/>
  <c r="E23" i="1"/>
  <c r="E22" i="1"/>
  <c r="E21" i="1"/>
  <c r="E24" i="1" s="1"/>
  <c r="E16" i="1"/>
  <c r="E14" i="1"/>
  <c r="E13" i="1"/>
  <c r="E12" i="1"/>
  <c r="E11" i="1"/>
  <c r="E15" i="1" l="1"/>
  <c r="E17" i="1" s="1"/>
  <c r="C81" i="2"/>
  <c r="E80" i="2"/>
  <c r="E79" i="2"/>
  <c r="C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C58" i="2"/>
  <c r="E57" i="2"/>
  <c r="E56" i="2"/>
  <c r="C54" i="2"/>
  <c r="E51" i="2"/>
  <c r="E50" i="2"/>
  <c r="E47" i="2"/>
  <c r="E46" i="2"/>
  <c r="E45" i="2"/>
  <c r="C45" i="2"/>
  <c r="E44" i="2"/>
  <c r="E43" i="2"/>
  <c r="E42" i="2"/>
  <c r="E41" i="2"/>
  <c r="E40" i="2"/>
  <c r="E39" i="2"/>
  <c r="E38" i="2"/>
  <c r="E37" i="2"/>
  <c r="E36" i="2"/>
  <c r="E35" i="2"/>
  <c r="E33" i="2"/>
  <c r="C30" i="2"/>
  <c r="E29" i="2"/>
  <c r="E24" i="2"/>
  <c r="E23" i="2"/>
  <c r="C25" i="2"/>
  <c r="E22" i="2"/>
  <c r="E21" i="2"/>
  <c r="E20" i="2"/>
  <c r="E19" i="2"/>
  <c r="E18" i="2"/>
  <c r="C16" i="2"/>
  <c r="E15" i="2"/>
  <c r="E14" i="2"/>
  <c r="E13" i="2"/>
  <c r="E12" i="2"/>
  <c r="E11" i="2"/>
  <c r="E10" i="2"/>
  <c r="E58" i="2" l="1"/>
  <c r="E30" i="2"/>
  <c r="C31" i="2"/>
  <c r="E54" i="2"/>
  <c r="E76" i="2"/>
  <c r="E16" i="2"/>
  <c r="E25" i="2"/>
  <c r="E48" i="2"/>
  <c r="E81" i="2"/>
  <c r="C48" i="2"/>
  <c r="C59" i="2" l="1"/>
  <c r="C82" i="2" s="1"/>
  <c r="E31" i="2"/>
  <c r="E59" i="2" s="1"/>
  <c r="E82" i="2" s="1"/>
</calcChain>
</file>

<file path=xl/sharedStrings.xml><?xml version="1.0" encoding="utf-8"?>
<sst xmlns="http://schemas.openxmlformats.org/spreadsheetml/2006/main" count="99" uniqueCount="87">
  <si>
    <t>ATTACHMENT A</t>
  </si>
  <si>
    <t>DESCRIPTION</t>
  </si>
  <si>
    <t xml:space="preserve">FY 2018 APPROVED BUDGET </t>
  </si>
  <si>
    <t>TAX RATE</t>
  </si>
  <si>
    <t>SOURCES</t>
  </si>
  <si>
    <t>Property Taxes</t>
  </si>
  <si>
    <t>Lease Revenue</t>
  </si>
  <si>
    <t>Interest</t>
  </si>
  <si>
    <t>Tobacco Litigation Settlement</t>
  </si>
  <si>
    <t>Subtotal Revenue</t>
  </si>
  <si>
    <t>Contingency Reserve</t>
  </si>
  <si>
    <t>Total Sources</t>
  </si>
  <si>
    <t>USES</t>
  </si>
  <si>
    <t>Healthcare Delivery</t>
  </si>
  <si>
    <t>Administration</t>
  </si>
  <si>
    <t>Tax Collection</t>
  </si>
  <si>
    <t>Total Uses</t>
  </si>
  <si>
    <r>
      <t xml:space="preserve">RESERVES </t>
    </r>
    <r>
      <rPr>
        <b/>
        <sz val="11"/>
        <rFont val="Arial"/>
        <family val="2"/>
      </rPr>
      <t>(ending balance)</t>
    </r>
  </si>
  <si>
    <t>Emergency Reserve</t>
  </si>
  <si>
    <t>Total Reserves</t>
  </si>
  <si>
    <t>ATTACHMENT B</t>
  </si>
  <si>
    <t>FY 2018 APPROVED BUDGET</t>
  </si>
  <si>
    <t>HEALTH CARE DELIVERY</t>
  </si>
  <si>
    <t>Intergovernmental transfers:</t>
  </si>
  <si>
    <t>IGT - Private UC</t>
  </si>
  <si>
    <t>IGT - Public UC</t>
  </si>
  <si>
    <t>IGT - Disproportionate Share</t>
  </si>
  <si>
    <t>IGT - CCC DSRIP</t>
  </si>
  <si>
    <t>IGT - Seton DSRIP</t>
  </si>
  <si>
    <t>IGT - St. David's DSRIP</t>
  </si>
  <si>
    <t>Total Intergovernmental Transfers</t>
  </si>
  <si>
    <t>Healthcare Services</t>
  </si>
  <si>
    <t>Member Payment to CCC</t>
  </si>
  <si>
    <t>Charity Care - Seton</t>
  </si>
  <si>
    <t>Primary Care - Planned Parenthood</t>
  </si>
  <si>
    <t>Womens Health Services</t>
  </si>
  <si>
    <t>Integrated Care Collaboration (ICC)</t>
  </si>
  <si>
    <t>Mobile Health Clinics</t>
  </si>
  <si>
    <t xml:space="preserve">    Healthcare Services Expansion </t>
  </si>
  <si>
    <t>Total Healthcare Services</t>
  </si>
  <si>
    <t>Healthcare Initiatives:</t>
  </si>
  <si>
    <t xml:space="preserve">    UMCB Campus Redevelopment</t>
  </si>
  <si>
    <t>New Initiatives - Cancer, Womens Health, Healthcare Workforce Development</t>
  </si>
  <si>
    <t>Total Healthcare Initiatives</t>
  </si>
  <si>
    <t>Total Healthcare Services &amp; Initiatives</t>
  </si>
  <si>
    <t>Healthcare Operations</t>
  </si>
  <si>
    <t>Salary and Benefits</t>
  </si>
  <si>
    <t>ACA Education and Enrollment</t>
  </si>
  <si>
    <t>Legal</t>
  </si>
  <si>
    <t>Consulting</t>
  </si>
  <si>
    <t>Other professional services</t>
  </si>
  <si>
    <t>Marketing &amp; Community Relations</t>
  </si>
  <si>
    <t>Community Engagement</t>
  </si>
  <si>
    <t>Leases, security &amp; maintenance</t>
  </si>
  <si>
    <t>UT land lease for teaching hospital</t>
  </si>
  <si>
    <t>Phones, computer equipment &amp; utilities</t>
  </si>
  <si>
    <t>Printing, copying, postage &amp; signage</t>
  </si>
  <si>
    <t>Travel, training and professional development</t>
  </si>
  <si>
    <t>Health Promotions</t>
  </si>
  <si>
    <t>Downtown Campus Operations and Redevelopment</t>
  </si>
  <si>
    <t>Other operating expenses</t>
  </si>
  <si>
    <t>Total Healthcare Operations</t>
  </si>
  <si>
    <t>Reserves, appropriated uses &amp; transfers:</t>
  </si>
  <si>
    <t>Transfer to capital reserve</t>
  </si>
  <si>
    <t>Transfer to emergency reserve</t>
  </si>
  <si>
    <t>Sendero risk-based capital</t>
  </si>
  <si>
    <t>Contingency reserve appropriation</t>
  </si>
  <si>
    <t>Total Reserves, appropriated uses &amp; transfers</t>
  </si>
  <si>
    <t>Debt service:</t>
  </si>
  <si>
    <t>Debt service - principal retirement</t>
  </si>
  <si>
    <t>Debt service - interest</t>
  </si>
  <si>
    <t>Total Debt Service</t>
  </si>
  <si>
    <t>Total Healthcare Delivery</t>
  </si>
  <si>
    <t>ADMINISTRATION</t>
  </si>
  <si>
    <t>Personnel Expenses</t>
  </si>
  <si>
    <t>Investment Services (Travis County)</t>
  </si>
  <si>
    <t>Benefits &amp; Payroll administrative services</t>
  </si>
  <si>
    <t>Insurance &amp; Risk Management</t>
  </si>
  <si>
    <t>Total Administration</t>
  </si>
  <si>
    <t>TAX COLLECTION</t>
  </si>
  <si>
    <t>Appraisal District Svcs</t>
  </si>
  <si>
    <t>Tax Collection Expense</t>
  </si>
  <si>
    <t xml:space="preserve">Total Tax Collection </t>
  </si>
  <si>
    <t>TOTAL USES</t>
  </si>
  <si>
    <t>FY 2018 Approved Budget and FY 2019 Approved Budget Sources and Uses Summary</t>
  </si>
  <si>
    <t>FY 2019 APPROVED BUDGET</t>
  </si>
  <si>
    <t xml:space="preserve">FY 2019 APPROVED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</si>
</sst>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_(* #,##0.0000_);_(* \(#,##0.0000\);_(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1" applyFont="1" applyBorder="1" applyAlignment="1">
      <alignment horizontal="center"/>
    </xf>
    <xf numFmtId="0" fontId="1" fillId="0" borderId="0" xfId="1" applyFill="1"/>
    <xf numFmtId="0" fontId="1" fillId="0" borderId="0" xfId="1"/>
    <xf numFmtId="0" fontId="1" fillId="0" borderId="0" xfId="1" applyFont="1" applyAlignment="1">
      <alignment vertical="center"/>
    </xf>
    <xf numFmtId="0" fontId="3" fillId="0" borderId="0" xfId="1" applyFont="1"/>
    <xf numFmtId="0" fontId="4" fillId="2" borderId="1" xfId="1" applyFont="1" applyFill="1" applyBorder="1" applyAlignment="1">
      <alignment horizontal="center" vertical="center"/>
    </xf>
    <xf numFmtId="0" fontId="1" fillId="0" borderId="2" xfId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1" fillId="0" borderId="4" xfId="1" applyFill="1" applyBorder="1"/>
    <xf numFmtId="0" fontId="1" fillId="0" borderId="5" xfId="1" applyFill="1" applyBorder="1"/>
    <xf numFmtId="9" fontId="1" fillId="0" borderId="6" xfId="2" applyBorder="1" applyAlignment="1">
      <alignment horizontal="center"/>
    </xf>
    <xf numFmtId="0" fontId="5" fillId="0" borderId="7" xfId="1" applyFont="1" applyBorder="1" applyAlignment="1">
      <alignment horizontal="center"/>
    </xf>
    <xf numFmtId="164" fontId="5" fillId="0" borderId="8" xfId="1" quotePrefix="1" applyNumberFormat="1" applyFont="1" applyFill="1" applyBorder="1" applyAlignment="1">
      <alignment horizontal="center"/>
    </xf>
    <xf numFmtId="0" fontId="6" fillId="0" borderId="4" xfId="1" applyFont="1" applyBorder="1" applyAlignment="1">
      <alignment horizontal="center"/>
    </xf>
    <xf numFmtId="165" fontId="1" fillId="0" borderId="6" xfId="3" applyNumberFormat="1" applyBorder="1"/>
    <xf numFmtId="0" fontId="2" fillId="0" borderId="9" xfId="1" applyFont="1" applyBorder="1" applyAlignment="1">
      <alignment horizontal="center"/>
    </xf>
    <xf numFmtId="166" fontId="1" fillId="0" borderId="5" xfId="1" applyNumberFormat="1" applyFill="1" applyBorder="1"/>
    <xf numFmtId="9" fontId="1" fillId="0" borderId="10" xfId="2" applyBorder="1" applyAlignment="1">
      <alignment horizontal="center"/>
    </xf>
    <xf numFmtId="0" fontId="1" fillId="0" borderId="9" xfId="1" applyBorder="1"/>
    <xf numFmtId="9" fontId="1" fillId="0" borderId="5" xfId="2" applyFill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ont="1" applyBorder="1"/>
    <xf numFmtId="0" fontId="1" fillId="0" borderId="5" xfId="1" quotePrefix="1" applyFill="1" applyBorder="1"/>
    <xf numFmtId="0" fontId="3" fillId="0" borderId="9" xfId="1" applyFont="1" applyBorder="1" applyAlignment="1">
      <alignment horizontal="right"/>
    </xf>
    <xf numFmtId="166" fontId="7" fillId="0" borderId="5" xfId="1" applyNumberFormat="1" applyFont="1" applyFill="1" applyBorder="1"/>
    <xf numFmtId="0" fontId="1" fillId="0" borderId="9" xfId="1" applyFont="1" applyFill="1" applyBorder="1" applyAlignment="1">
      <alignment horizontal="left" wrapText="1"/>
    </xf>
    <xf numFmtId="0" fontId="6" fillId="0" borderId="9" xfId="1" applyFont="1" applyBorder="1" applyAlignment="1">
      <alignment horizontal="right"/>
    </xf>
    <xf numFmtId="0" fontId="2" fillId="0" borderId="9" xfId="1" applyFont="1" applyFill="1" applyBorder="1" applyAlignment="1">
      <alignment horizontal="center"/>
    </xf>
    <xf numFmtId="0" fontId="7" fillId="0" borderId="5" xfId="1" applyFont="1" applyFill="1" applyBorder="1"/>
    <xf numFmtId="0" fontId="1" fillId="0" borderId="12" xfId="1" applyBorder="1"/>
    <xf numFmtId="0" fontId="8" fillId="0" borderId="0" xfId="1" applyFont="1" applyFill="1" applyBorder="1" applyAlignment="1">
      <alignment vertical="center"/>
    </xf>
    <xf numFmtId="10" fontId="10" fillId="0" borderId="0" xfId="2" applyNumberFormat="1" applyFont="1" applyFill="1" applyBorder="1" applyAlignment="1">
      <alignment horizontal="left" vertical="center"/>
    </xf>
    <xf numFmtId="166" fontId="9" fillId="0" borderId="0" xfId="3" applyNumberFormat="1" applyFont="1" applyFill="1" applyBorder="1" applyAlignment="1">
      <alignment horizontal="left" vertical="center"/>
    </xf>
    <xf numFmtId="0" fontId="1" fillId="0" borderId="10" xfId="1" applyFont="1" applyFill="1" applyBorder="1" applyAlignment="1">
      <alignment horizontal="left" vertical="center" indent="2"/>
    </xf>
    <xf numFmtId="0" fontId="6" fillId="0" borderId="15" xfId="1" applyFont="1" applyFill="1" applyBorder="1" applyAlignment="1">
      <alignment horizontal="left" vertical="center"/>
    </xf>
    <xf numFmtId="10" fontId="8" fillId="0" borderId="0" xfId="2" applyNumberFormat="1" applyFont="1" applyFill="1" applyBorder="1" applyAlignment="1">
      <alignment vertical="center"/>
    </xf>
    <xf numFmtId="41" fontId="6" fillId="0" borderId="0" xfId="3" applyNumberFormat="1" applyFont="1" applyFill="1" applyBorder="1" applyAlignment="1">
      <alignment vertical="center"/>
    </xf>
    <xf numFmtId="0" fontId="3" fillId="0" borderId="10" xfId="1" applyFont="1" applyFill="1" applyBorder="1" applyAlignment="1">
      <alignment horizontal="left" vertical="center"/>
    </xf>
    <xf numFmtId="0" fontId="1" fillId="0" borderId="10" xfId="1" applyFont="1" applyFill="1" applyBorder="1" applyAlignment="1">
      <alignment vertical="center"/>
    </xf>
    <xf numFmtId="166" fontId="1" fillId="0" borderId="10" xfId="1" applyNumberFormat="1" applyFont="1" applyFill="1" applyBorder="1" applyAlignment="1">
      <alignment horizontal="right" vertical="center"/>
    </xf>
    <xf numFmtId="166" fontId="1" fillId="0" borderId="0" xfId="1" applyNumberFormat="1" applyFont="1" applyFill="1" applyBorder="1" applyAlignment="1">
      <alignment horizontal="right" vertical="center"/>
    </xf>
    <xf numFmtId="0" fontId="1" fillId="0" borderId="10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166" fontId="6" fillId="0" borderId="10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0" fontId="3" fillId="0" borderId="10" xfId="1" applyFont="1" applyFill="1" applyBorder="1" applyAlignment="1">
      <alignment vertical="center"/>
    </xf>
    <xf numFmtId="0" fontId="1" fillId="0" borderId="10" xfId="1" applyFont="1" applyFill="1" applyBorder="1" applyAlignment="1">
      <alignment horizontal="left" vertical="center" wrapText="1" indent="2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/>
    </xf>
    <xf numFmtId="41" fontId="6" fillId="0" borderId="0" xfId="3" applyNumberFormat="1" applyFont="1" applyFill="1" applyBorder="1" applyAlignment="1">
      <alignment horizontal="right" vertical="center"/>
    </xf>
    <xf numFmtId="166" fontId="3" fillId="0" borderId="16" xfId="3" applyNumberFormat="1" applyFont="1" applyFill="1" applyBorder="1" applyAlignment="1">
      <alignment vertical="center"/>
    </xf>
    <xf numFmtId="166" fontId="3" fillId="0" borderId="0" xfId="3" applyNumberFormat="1" applyFont="1" applyFill="1" applyBorder="1" applyAlignment="1">
      <alignment vertical="center"/>
    </xf>
    <xf numFmtId="166" fontId="6" fillId="0" borderId="17" xfId="3" applyNumberFormat="1" applyFont="1" applyFill="1" applyBorder="1" applyAlignment="1">
      <alignment horizontal="right" vertical="center"/>
    </xf>
    <xf numFmtId="166" fontId="6" fillId="0" borderId="0" xfId="3" applyNumberFormat="1" applyFont="1" applyFill="1" applyBorder="1" applyAlignment="1">
      <alignment horizontal="right" vertical="center"/>
    </xf>
    <xf numFmtId="41" fontId="3" fillId="0" borderId="0" xfId="3" applyNumberFormat="1" applyFont="1" applyFill="1" applyBorder="1" applyAlignment="1">
      <alignment horizontal="right" vertical="center"/>
    </xf>
    <xf numFmtId="0" fontId="3" fillId="0" borderId="18" xfId="1" applyFont="1" applyFill="1" applyBorder="1" applyAlignment="1">
      <alignment horizontal="left" vertical="center"/>
    </xf>
    <xf numFmtId="166" fontId="3" fillId="0" borderId="18" xfId="3" applyNumberFormat="1" applyFont="1" applyFill="1" applyBorder="1" applyAlignment="1">
      <alignment horizontal="right" vertical="center"/>
    </xf>
    <xf numFmtId="166" fontId="3" fillId="0" borderId="0" xfId="3" applyNumberFormat="1" applyFont="1" applyFill="1" applyBorder="1" applyAlignment="1">
      <alignment horizontal="right" vertical="center"/>
    </xf>
    <xf numFmtId="166" fontId="9" fillId="0" borderId="0" xfId="3" applyNumberFormat="1" applyFont="1" applyFill="1" applyBorder="1" applyAlignment="1">
      <alignment horizontal="right" vertical="center"/>
    </xf>
    <xf numFmtId="0" fontId="3" fillId="0" borderId="5" xfId="1" applyFont="1" applyFill="1" applyBorder="1" applyAlignment="1">
      <alignment horizontal="left" vertical="center"/>
    </xf>
    <xf numFmtId="41" fontId="3" fillId="0" borderId="5" xfId="3" applyNumberFormat="1" applyFont="1" applyFill="1" applyBorder="1" applyAlignment="1">
      <alignment horizontal="right" vertical="center"/>
    </xf>
    <xf numFmtId="0" fontId="1" fillId="0" borderId="6" xfId="1" applyFont="1" applyFill="1" applyBorder="1" applyAlignment="1">
      <alignment horizontal="left" vertical="center" indent="2"/>
    </xf>
    <xf numFmtId="0" fontId="1" fillId="0" borderId="0" xfId="1" applyFill="1" applyAlignment="1">
      <alignment vertical="center"/>
    </xf>
    <xf numFmtId="0" fontId="1" fillId="0" borderId="0" xfId="1" applyFont="1"/>
    <xf numFmtId="0" fontId="1" fillId="0" borderId="0" xfId="1" applyFont="1" applyFill="1" applyAlignment="1">
      <alignment vertical="top"/>
    </xf>
    <xf numFmtId="10" fontId="1" fillId="0" borderId="0" xfId="1" applyNumberFormat="1" applyAlignment="1">
      <alignment vertical="center"/>
    </xf>
    <xf numFmtId="10" fontId="1" fillId="0" borderId="0" xfId="1" applyNumberFormat="1" applyFill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1" fillId="0" borderId="13" xfId="1" applyFill="1" applyBorder="1" applyAlignment="1">
      <alignment vertical="center" wrapText="1"/>
    </xf>
    <xf numFmtId="0" fontId="1" fillId="0" borderId="14" xfId="1" applyFill="1" applyBorder="1" applyAlignment="1">
      <alignment vertical="center" wrapText="1"/>
    </xf>
    <xf numFmtId="0" fontId="1" fillId="0" borderId="0" xfId="1" applyFill="1" applyBorder="1" applyAlignment="1">
      <alignment vertical="center" wrapText="1"/>
    </xf>
    <xf numFmtId="0" fontId="9" fillId="3" borderId="3" xfId="1" applyFont="1" applyFill="1" applyBorder="1" applyAlignment="1">
      <alignment horizontal="center" vertical="center"/>
    </xf>
    <xf numFmtId="166" fontId="9" fillId="3" borderId="3" xfId="3" applyNumberFormat="1" applyFont="1" applyFill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1" fillId="0" borderId="6" xfId="1" applyBorder="1" applyAlignment="1">
      <alignment vertical="center"/>
    </xf>
    <xf numFmtId="0" fontId="1" fillId="0" borderId="10" xfId="1" applyBorder="1" applyAlignment="1">
      <alignment horizontal="left" vertical="center" indent="2"/>
    </xf>
    <xf numFmtId="166" fontId="1" fillId="0" borderId="10" xfId="1" applyNumberFormat="1" applyBorder="1" applyAlignment="1">
      <alignment vertical="center"/>
    </xf>
    <xf numFmtId="166" fontId="1" fillId="0" borderId="10" xfId="1" applyNumberFormat="1" applyFill="1" applyBorder="1" applyAlignment="1">
      <alignment vertical="center"/>
    </xf>
    <xf numFmtId="166" fontId="1" fillId="0" borderId="0" xfId="1" applyNumberFormat="1" applyFill="1" applyBorder="1" applyAlignment="1">
      <alignment vertical="center"/>
    </xf>
    <xf numFmtId="0" fontId="1" fillId="0" borderId="10" xfId="1" applyFont="1" applyBorder="1" applyAlignment="1">
      <alignment horizontal="left" vertical="center" indent="2"/>
    </xf>
    <xf numFmtId="41" fontId="6" fillId="0" borderId="11" xfId="3" applyNumberFormat="1" applyFont="1" applyBorder="1" applyAlignment="1">
      <alignment vertical="center"/>
    </xf>
    <xf numFmtId="0" fontId="3" fillId="0" borderId="10" xfId="1" applyFont="1" applyBorder="1" applyAlignment="1">
      <alignment horizontal="left" vertical="center"/>
    </xf>
    <xf numFmtId="0" fontId="1" fillId="0" borderId="10" xfId="1" applyBorder="1" applyAlignment="1">
      <alignment vertical="center"/>
    </xf>
    <xf numFmtId="166" fontId="1" fillId="0" borderId="10" xfId="1" applyNumberFormat="1" applyFill="1" applyBorder="1" applyAlignment="1">
      <alignment horizontal="right" vertical="center"/>
    </xf>
    <xf numFmtId="166" fontId="1" fillId="0" borderId="0" xfId="1" applyNumberFormat="1" applyFill="1" applyBorder="1" applyAlignment="1">
      <alignment horizontal="right" vertical="center"/>
    </xf>
    <xf numFmtId="0" fontId="6" fillId="0" borderId="15" xfId="1" applyFont="1" applyBorder="1" applyAlignment="1">
      <alignment horizontal="left" vertical="center"/>
    </xf>
    <xf numFmtId="41" fontId="6" fillId="0" borderId="15" xfId="3" applyNumberFormat="1" applyFont="1" applyBorder="1" applyAlignment="1">
      <alignment horizontal="right" vertical="center"/>
    </xf>
    <xf numFmtId="166" fontId="1" fillId="0" borderId="10" xfId="1" applyNumberFormat="1" applyFont="1" applyBorder="1" applyAlignment="1">
      <alignment vertical="center"/>
    </xf>
    <xf numFmtId="0" fontId="1" fillId="0" borderId="10" xfId="1" applyFill="1" applyBorder="1" applyAlignment="1">
      <alignment horizontal="left" vertical="center" indent="2"/>
    </xf>
    <xf numFmtId="41" fontId="6" fillId="0" borderId="15" xfId="3" applyNumberFormat="1" applyFont="1" applyBorder="1" applyAlignment="1">
      <alignment vertical="center"/>
    </xf>
    <xf numFmtId="0" fontId="3" fillId="4" borderId="15" xfId="1" applyFont="1" applyFill="1" applyBorder="1" applyAlignment="1">
      <alignment horizontal="left" vertical="center"/>
    </xf>
    <xf numFmtId="41" fontId="3" fillId="4" borderId="15" xfId="3" applyNumberFormat="1" applyFont="1" applyFill="1" applyBorder="1" applyAlignment="1">
      <alignment horizontal="right" vertical="center"/>
    </xf>
    <xf numFmtId="10" fontId="1" fillId="0" borderId="0" xfId="1" applyNumberFormat="1" applyFill="1" applyAlignment="1">
      <alignment horizontal="right" vertical="center"/>
    </xf>
    <xf numFmtId="166" fontId="9" fillId="3" borderId="18" xfId="3" applyNumberFormat="1" applyFont="1" applyFill="1" applyBorder="1" applyAlignment="1">
      <alignment horizontal="right" vertical="center"/>
    </xf>
    <xf numFmtId="0" fontId="6" fillId="0" borderId="8" xfId="1" applyFont="1" applyBorder="1" applyAlignment="1">
      <alignment horizontal="left" vertical="center"/>
    </xf>
    <xf numFmtId="0" fontId="1" fillId="0" borderId="8" xfId="1" applyBorder="1" applyAlignment="1">
      <alignment horizontal="right" vertical="center"/>
    </xf>
    <xf numFmtId="0" fontId="1" fillId="0" borderId="0" xfId="1" applyFill="1" applyBorder="1" applyAlignment="1">
      <alignment horizontal="right" vertical="center"/>
    </xf>
    <xf numFmtId="166" fontId="1" fillId="0" borderId="19" xfId="1" applyNumberFormat="1" applyFill="1" applyBorder="1" applyAlignment="1">
      <alignment horizontal="right" vertical="center"/>
    </xf>
    <xf numFmtId="166" fontId="1" fillId="0" borderId="20" xfId="1" applyNumberFormat="1" applyFill="1" applyBorder="1" applyAlignment="1">
      <alignment horizontal="right" vertical="center"/>
    </xf>
    <xf numFmtId="166" fontId="9" fillId="3" borderId="3" xfId="3" applyNumberFormat="1" applyFont="1" applyFill="1" applyBorder="1" applyAlignment="1">
      <alignment horizontal="right" vertical="center"/>
    </xf>
    <xf numFmtId="166" fontId="1" fillId="0" borderId="6" xfId="1" applyNumberFormat="1" applyBorder="1" applyAlignment="1">
      <alignment horizontal="right" vertical="center"/>
    </xf>
    <xf numFmtId="0" fontId="3" fillId="4" borderId="19" xfId="1" applyFont="1" applyFill="1" applyBorder="1" applyAlignment="1">
      <alignment horizontal="left" vertical="center"/>
    </xf>
    <xf numFmtId="166" fontId="3" fillId="4" borderId="21" xfId="3" applyNumberFormat="1" applyFont="1" applyFill="1" applyBorder="1" applyAlignment="1">
      <alignment horizontal="right" vertical="center"/>
    </xf>
    <xf numFmtId="49" fontId="9" fillId="4" borderId="3" xfId="1" applyNumberFormat="1" applyFont="1" applyFill="1" applyBorder="1" applyAlignment="1">
      <alignment horizontal="left" vertical="center"/>
    </xf>
    <xf numFmtId="166" fontId="9" fillId="4" borderId="3" xfId="3" applyNumberFormat="1" applyFont="1" applyFill="1" applyBorder="1" applyAlignment="1">
      <alignment horizontal="right" vertical="center"/>
    </xf>
    <xf numFmtId="166" fontId="1" fillId="0" borderId="10" xfId="3" applyNumberFormat="1" applyBorder="1" applyAlignment="1"/>
    <xf numFmtId="0" fontId="1" fillId="0" borderId="0" xfId="1" applyAlignment="1"/>
    <xf numFmtId="166" fontId="6" fillId="0" borderId="10" xfId="3" applyNumberFormat="1" applyFont="1" applyBorder="1" applyAlignment="1"/>
    <xf numFmtId="166" fontId="3" fillId="0" borderId="11" xfId="3" applyNumberFormat="1" applyFont="1" applyBorder="1" applyAlignment="1"/>
    <xf numFmtId="0" fontId="7" fillId="0" borderId="0" xfId="1" applyFont="1" applyAlignment="1"/>
    <xf numFmtId="166" fontId="1" fillId="0" borderId="6" xfId="3" applyNumberFormat="1" applyBorder="1" applyAlignment="1"/>
    <xf numFmtId="166" fontId="6" fillId="0" borderId="6" xfId="3" applyNumberFormat="1" applyFont="1" applyBorder="1" applyAlignment="1"/>
    <xf numFmtId="166" fontId="1" fillId="0" borderId="10" xfId="3" applyNumberFormat="1" applyFont="1" applyFill="1" applyBorder="1" applyAlignment="1"/>
  </cellXfs>
  <cellStyles count="4">
    <cellStyle name="Comma 4" xfId="3"/>
    <cellStyle name="Normal" xfId="0" builtinId="0"/>
    <cellStyle name="Normal 6" xfId="1"/>
    <cellStyle name="Per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121228</xdr:colOff>
      <xdr:row>0</xdr:row>
      <xdr:rowOff>1</xdr:rowOff>
    </xdr:from>
    <xdr:to>
      <xdr:col>0</xdr:col>
      <xdr:colOff>2806700</xdr:colOff>
      <xdr:row>2</xdr:row>
      <xdr:rowOff>68581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28" y="1"/>
          <a:ext cx="2685472" cy="487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</xdr:rowOff>
    </xdr:from>
    <xdr:to>
      <xdr:col>0</xdr:col>
      <xdr:colOff>3209925</xdr:colOff>
      <xdr:row>3</xdr:row>
      <xdr:rowOff>45720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20"/>
          <a:ext cx="3209925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-%20Tax%20Rate/Budget%202019/Proposed%20Budget/1.c_FY19%20CH%20Proposed%20Budget%20Base%20Scenario%20w%20Sendero%20w%20High%20Risk%20Map%201.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-%20Tax%20Rate/Budget%202019/Proposed%20Budget/1.b_FY19%20CH%20Proposed%20Budget%20Base%20Scenario%20w%20Sendero%20Wind%20Down%201.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 A"/>
      <sheetName val="Attach B"/>
      <sheetName val="HCD Expenses"/>
      <sheetName val="MM Presentation"/>
      <sheetName val="UMCB YOY"/>
      <sheetName val="Administrative Expenses"/>
      <sheetName val="IGT"/>
      <sheetName val="All Depts 06.11.18"/>
      <sheetName val="Emerg Reserve Calc FY19"/>
      <sheetName val="FY 2019 Tax Rate Reference"/>
      <sheetName val="FY18 YE Estimate"/>
      <sheetName val="Attach A Presentations"/>
      <sheetName val="Attach B Presentations"/>
      <sheetName val="Sheet2"/>
      <sheetName val="Sheet1"/>
      <sheetName val="Summary slide"/>
      <sheetName val="Contracts"/>
      <sheetName val="ETC List"/>
      <sheetName val="Capital Slide"/>
      <sheetName val="Capital Slide V 2"/>
    </sheetNames>
    <sheetDataSet>
      <sheetData sheetId="0">
        <row r="9">
          <cell r="I9">
            <v>196861527</v>
          </cell>
        </row>
        <row r="10">
          <cell r="I10">
            <v>18067936.670000002</v>
          </cell>
        </row>
        <row r="11">
          <cell r="I11">
            <v>400000</v>
          </cell>
        </row>
        <row r="12">
          <cell r="I12">
            <v>2000000</v>
          </cell>
        </row>
        <row r="15">
          <cell r="I15">
            <v>41039184</v>
          </cell>
        </row>
        <row r="20">
          <cell r="I20">
            <v>247343599.78</v>
          </cell>
        </row>
        <row r="21">
          <cell r="I21">
            <v>9321838</v>
          </cell>
        </row>
        <row r="22">
          <cell r="I22">
            <v>1703210</v>
          </cell>
        </row>
        <row r="30">
          <cell r="I30">
            <v>32313545.869602334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4">
          <cell r="C64">
            <v>169471415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 A"/>
      <sheetName val="Attach B"/>
      <sheetName val="HCD Expenses"/>
      <sheetName val="UMCB YOY"/>
      <sheetName val="Administrative Expenses"/>
      <sheetName val="IGT"/>
      <sheetName val="All Depts 06.11.18"/>
      <sheetName val="Emerg Reserve Calc FY19"/>
      <sheetName val="FY 2019 Tax Rate Reference"/>
      <sheetName val="FY18 YE Estimate"/>
      <sheetName val="Attach A Presentations"/>
      <sheetName val="Attach B Presentations"/>
      <sheetName val="Sheet2"/>
      <sheetName val="Sheet1"/>
      <sheetName val="MM Presentation"/>
      <sheetName val="Summary slide"/>
      <sheetName val="Contracts"/>
      <sheetName val="ETC List"/>
      <sheetName val="Capital Slide"/>
      <sheetName val="Capital Slide V 2"/>
    </sheetNames>
    <sheetDataSet>
      <sheetData sheetId="0" refreshError="1"/>
      <sheetData sheetId="1" refreshError="1">
        <row r="7">
          <cell r="I7">
            <v>24000000</v>
          </cell>
        </row>
        <row r="8">
          <cell r="I8">
            <v>24500000</v>
          </cell>
        </row>
        <row r="9">
          <cell r="I9">
            <v>35000000</v>
          </cell>
        </row>
        <row r="10">
          <cell r="I10">
            <v>27500000</v>
          </cell>
        </row>
        <row r="11">
          <cell r="I11">
            <v>27500000</v>
          </cell>
        </row>
        <row r="12">
          <cell r="I12">
            <v>630000</v>
          </cell>
        </row>
        <row r="15">
          <cell r="I15">
            <v>34000000</v>
          </cell>
        </row>
        <row r="16">
          <cell r="I16">
            <v>0</v>
          </cell>
        </row>
        <row r="17">
          <cell r="I17">
            <v>790344</v>
          </cell>
        </row>
        <row r="18">
          <cell r="I18">
            <v>1080000</v>
          </cell>
        </row>
        <row r="19">
          <cell r="I19">
            <v>719989.56</v>
          </cell>
        </row>
        <row r="20">
          <cell r="I20">
            <v>768500</v>
          </cell>
        </row>
        <row r="21">
          <cell r="I21">
            <v>2000000</v>
          </cell>
        </row>
        <row r="28">
          <cell r="I28">
            <v>1400000</v>
          </cell>
        </row>
        <row r="32">
          <cell r="I32">
            <v>2916000</v>
          </cell>
        </row>
        <row r="34">
          <cell r="I34">
            <v>3689436</v>
          </cell>
        </row>
        <row r="35">
          <cell r="I35">
            <v>46200</v>
          </cell>
        </row>
        <row r="37">
          <cell r="I37">
            <v>459590</v>
          </cell>
        </row>
        <row r="38">
          <cell r="I38">
            <v>365000</v>
          </cell>
        </row>
        <row r="39">
          <cell r="I39">
            <v>414868</v>
          </cell>
        </row>
        <row r="40">
          <cell r="I40">
            <v>350000</v>
          </cell>
        </row>
        <row r="41">
          <cell r="I41">
            <v>599320</v>
          </cell>
        </row>
        <row r="43">
          <cell r="I43">
            <v>912501.67</v>
          </cell>
        </row>
        <row r="44">
          <cell r="I44">
            <v>1091890</v>
          </cell>
        </row>
        <row r="45">
          <cell r="I45">
            <v>133750</v>
          </cell>
        </row>
        <row r="46">
          <cell r="I46">
            <v>40285</v>
          </cell>
        </row>
        <row r="47">
          <cell r="G47">
            <v>358713</v>
          </cell>
          <cell r="I47">
            <v>315454.71999999997</v>
          </cell>
        </row>
        <row r="48">
          <cell r="I48">
            <v>11125542.23</v>
          </cell>
        </row>
        <row r="49">
          <cell r="I49">
            <v>407480</v>
          </cell>
        </row>
        <row r="52">
          <cell r="I52">
            <v>2840000</v>
          </cell>
        </row>
        <row r="53">
          <cell r="I53">
            <v>1000000</v>
          </cell>
        </row>
        <row r="58">
          <cell r="I58">
            <v>1030000</v>
          </cell>
        </row>
        <row r="59">
          <cell r="I59">
            <v>342818</v>
          </cell>
        </row>
        <row r="65">
          <cell r="I65">
            <v>4690997</v>
          </cell>
        </row>
        <row r="66">
          <cell r="I66">
            <v>1198320</v>
          </cell>
        </row>
        <row r="67">
          <cell r="I67">
            <v>1026500</v>
          </cell>
        </row>
        <row r="68">
          <cell r="I68">
            <v>110000</v>
          </cell>
        </row>
        <row r="69">
          <cell r="I69">
            <v>165150</v>
          </cell>
        </row>
        <row r="70">
          <cell r="I70">
            <v>495000</v>
          </cell>
        </row>
        <row r="71">
          <cell r="I71">
            <v>194800</v>
          </cell>
        </row>
        <row r="72">
          <cell r="I72">
            <v>308096</v>
          </cell>
        </row>
        <row r="73">
          <cell r="I73">
            <v>150030</v>
          </cell>
        </row>
        <row r="74">
          <cell r="I74">
            <v>147000</v>
          </cell>
        </row>
        <row r="75">
          <cell r="I75">
            <v>117820</v>
          </cell>
        </row>
        <row r="76">
          <cell r="I76">
            <v>176495</v>
          </cell>
        </row>
        <row r="77">
          <cell r="I77">
            <v>541630</v>
          </cell>
        </row>
        <row r="81">
          <cell r="I81">
            <v>1018710</v>
          </cell>
        </row>
        <row r="82">
          <cell r="I82">
            <v>684500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customProperty" Target="../customProperty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abSelected="1" workbookViewId="0">
      <selection activeCell="A28" sqref="A28:XFD30"/>
    </sheetView>
  </sheetViews>
  <sheetFormatPr defaultColWidth="8.85546875" defaultRowHeight="15" x14ac:dyDescent="0.25"/>
  <cols>
    <col min="1" max="1" width="52.85546875" customWidth="1"/>
    <col min="2" max="2" width="1.7109375" customWidth="1"/>
    <col min="3" max="3" width="15.7109375" customWidth="1"/>
    <col min="4" max="4" width="2.140625" customWidth="1"/>
    <col min="5" max="5" width="16.28515625" customWidth="1"/>
  </cols>
  <sheetData>
    <row r="2" spans="1:5" ht="18" x14ac:dyDescent="0.25">
      <c r="A2" s="1"/>
      <c r="B2" s="2"/>
      <c r="C2" s="3"/>
      <c r="D2" s="3"/>
      <c r="E2" s="4" t="s">
        <v>0</v>
      </c>
    </row>
    <row r="3" spans="1:5" ht="18" x14ac:dyDescent="0.25">
      <c r="A3" s="1"/>
      <c r="B3" s="2"/>
      <c r="C3" s="3"/>
      <c r="D3" s="3"/>
      <c r="E3" s="4"/>
    </row>
    <row r="4" spans="1:5" x14ac:dyDescent="0.25">
      <c r="A4" s="5" t="s">
        <v>84</v>
      </c>
      <c r="B4" s="2"/>
      <c r="C4" s="3"/>
      <c r="D4" s="3"/>
      <c r="E4" s="3"/>
    </row>
    <row r="5" spans="1:5" ht="15.75" thickBot="1" x14ac:dyDescent="0.3">
      <c r="A5" s="5"/>
      <c r="B5" s="2"/>
      <c r="C5" s="3"/>
      <c r="D5" s="3"/>
      <c r="E5" s="3"/>
    </row>
    <row r="6" spans="1:5" ht="38.25" x14ac:dyDescent="0.25">
      <c r="A6" s="6" t="s">
        <v>1</v>
      </c>
      <c r="B6" s="7"/>
      <c r="C6" s="8" t="s">
        <v>2</v>
      </c>
      <c r="D6" s="12"/>
      <c r="E6" s="8" t="s">
        <v>86</v>
      </c>
    </row>
    <row r="7" spans="1:5" ht="15.75" thickBot="1" x14ac:dyDescent="0.3">
      <c r="A7" s="13"/>
      <c r="B7" s="14"/>
      <c r="C7" s="15"/>
      <c r="D7" s="3"/>
      <c r="E7" s="15"/>
    </row>
    <row r="8" spans="1:5" x14ac:dyDescent="0.25">
      <c r="A8" s="16" t="s">
        <v>3</v>
      </c>
      <c r="B8" s="14"/>
      <c r="C8" s="17">
        <v>0.10738520349550704</v>
      </c>
      <c r="D8" s="3"/>
      <c r="E8" s="17">
        <v>0.105221</v>
      </c>
    </row>
    <row r="9" spans="1:5" x14ac:dyDescent="0.25">
      <c r="A9" s="18"/>
      <c r="B9" s="14"/>
      <c r="C9" s="19"/>
      <c r="D9" s="3"/>
      <c r="E9" s="19"/>
    </row>
    <row r="10" spans="1:5" ht="18" x14ac:dyDescent="0.25">
      <c r="A10" s="20" t="s">
        <v>4</v>
      </c>
      <c r="B10" s="21"/>
      <c r="C10" s="22"/>
      <c r="D10" s="3"/>
      <c r="E10" s="22"/>
    </row>
    <row r="11" spans="1:5" x14ac:dyDescent="0.25">
      <c r="A11" s="23" t="s">
        <v>5</v>
      </c>
      <c r="B11" s="24"/>
      <c r="C11" s="111">
        <v>181839053.72542182</v>
      </c>
      <c r="D11" s="112"/>
      <c r="E11" s="111">
        <f>+'[1]Attach A'!I9</f>
        <v>196861527</v>
      </c>
    </row>
    <row r="12" spans="1:5" x14ac:dyDescent="0.25">
      <c r="A12" s="25" t="s">
        <v>6</v>
      </c>
      <c r="B12" s="14"/>
      <c r="C12" s="111">
        <v>10303467</v>
      </c>
      <c r="D12" s="112"/>
      <c r="E12" s="111">
        <f>+'[1]Attach A'!I10</f>
        <v>18067936.670000002</v>
      </c>
    </row>
    <row r="13" spans="1:5" x14ac:dyDescent="0.25">
      <c r="A13" s="26" t="s">
        <v>7</v>
      </c>
      <c r="B13" s="14"/>
      <c r="C13" s="111">
        <v>400000</v>
      </c>
      <c r="D13" s="112"/>
      <c r="E13" s="111">
        <f>+'[1]Attach A'!I11</f>
        <v>400000</v>
      </c>
    </row>
    <row r="14" spans="1:5" x14ac:dyDescent="0.25">
      <c r="A14" s="23" t="s">
        <v>8</v>
      </c>
      <c r="B14" s="14"/>
      <c r="C14" s="111">
        <v>1800000</v>
      </c>
      <c r="D14" s="112"/>
      <c r="E14" s="111">
        <f>+'[1]Attach A'!I12</f>
        <v>2000000</v>
      </c>
    </row>
    <row r="15" spans="1:5" x14ac:dyDescent="0.25">
      <c r="A15" s="23" t="s">
        <v>9</v>
      </c>
      <c r="B15" s="14"/>
      <c r="C15" s="113">
        <v>194342520.72542182</v>
      </c>
      <c r="D15" s="112"/>
      <c r="E15" s="113">
        <f>SUM(E11:E14)</f>
        <v>217329463.67000002</v>
      </c>
    </row>
    <row r="16" spans="1:5" x14ac:dyDescent="0.25">
      <c r="A16" s="27" t="s">
        <v>10</v>
      </c>
      <c r="B16" s="28"/>
      <c r="C16" s="111">
        <v>43482960</v>
      </c>
      <c r="D16" s="112"/>
      <c r="E16" s="111">
        <f>+'[1]Attach A'!I15</f>
        <v>41039184</v>
      </c>
    </row>
    <row r="17" spans="1:5" ht="15.75" thickBot="1" x14ac:dyDescent="0.3">
      <c r="A17" s="29" t="s">
        <v>11</v>
      </c>
      <c r="B17" s="30"/>
      <c r="C17" s="114">
        <v>237825480.72542182</v>
      </c>
      <c r="D17" s="115"/>
      <c r="E17" s="114">
        <f>+E16+E15</f>
        <v>258368647.67000002</v>
      </c>
    </row>
    <row r="18" spans="1:5" ht="15.75" thickTop="1" x14ac:dyDescent="0.25">
      <c r="A18" s="31"/>
      <c r="B18" s="14"/>
      <c r="C18" s="116"/>
      <c r="D18" s="112"/>
      <c r="E18" s="116"/>
    </row>
    <row r="19" spans="1:5" x14ac:dyDescent="0.25">
      <c r="A19" s="32"/>
      <c r="B19" s="14"/>
      <c r="C19" s="111"/>
      <c r="D19" s="112"/>
      <c r="E19" s="111"/>
    </row>
    <row r="20" spans="1:5" ht="18" x14ac:dyDescent="0.25">
      <c r="A20" s="33" t="s">
        <v>12</v>
      </c>
      <c r="B20" s="14"/>
      <c r="C20" s="111"/>
      <c r="D20" s="112"/>
      <c r="E20" s="111"/>
    </row>
    <row r="21" spans="1:5" x14ac:dyDescent="0.25">
      <c r="A21" s="26" t="s">
        <v>13</v>
      </c>
      <c r="B21" s="14"/>
      <c r="C21" s="111">
        <v>227029204.92097503</v>
      </c>
      <c r="D21" s="112"/>
      <c r="E21" s="111">
        <f>+'[1]Attach A'!I20</f>
        <v>247343599.78</v>
      </c>
    </row>
    <row r="22" spans="1:5" x14ac:dyDescent="0.25">
      <c r="A22" s="23" t="s">
        <v>14</v>
      </c>
      <c r="B22" s="14"/>
      <c r="C22" s="111">
        <v>9143515.8044467513</v>
      </c>
      <c r="D22" s="112"/>
      <c r="E22" s="111">
        <f>+'[1]Attach A'!I21</f>
        <v>9321838</v>
      </c>
    </row>
    <row r="23" spans="1:5" x14ac:dyDescent="0.25">
      <c r="A23" s="26" t="s">
        <v>15</v>
      </c>
      <c r="B23" s="14"/>
      <c r="C23" s="111">
        <v>1652760</v>
      </c>
      <c r="D23" s="112"/>
      <c r="E23" s="111">
        <f>+'[1]Attach A'!I22</f>
        <v>1703210</v>
      </c>
    </row>
    <row r="24" spans="1:5" ht="15.75" thickBot="1" x14ac:dyDescent="0.3">
      <c r="A24" s="29" t="s">
        <v>16</v>
      </c>
      <c r="B24" s="34"/>
      <c r="C24" s="114">
        <v>237825480.72542179</v>
      </c>
      <c r="D24" s="115"/>
      <c r="E24" s="114">
        <f>SUM(E21:E23)</f>
        <v>258368647.78</v>
      </c>
    </row>
    <row r="25" spans="1:5" ht="15.75" thickTop="1" x14ac:dyDescent="0.25">
      <c r="A25" s="35"/>
      <c r="B25" s="14"/>
      <c r="C25" s="117"/>
      <c r="D25" s="112"/>
      <c r="E25" s="117"/>
    </row>
    <row r="26" spans="1:5" x14ac:dyDescent="0.25">
      <c r="A26" s="32"/>
      <c r="B26" s="14"/>
      <c r="C26" s="111"/>
      <c r="D26" s="112"/>
      <c r="E26" s="111"/>
    </row>
    <row r="27" spans="1:5" ht="18" x14ac:dyDescent="0.25">
      <c r="A27" s="20" t="s">
        <v>17</v>
      </c>
      <c r="B27" s="14"/>
      <c r="C27" s="111"/>
      <c r="D27" s="112"/>
      <c r="E27" s="111"/>
    </row>
    <row r="28" spans="1:5" x14ac:dyDescent="0.25">
      <c r="A28" s="27" t="s">
        <v>18</v>
      </c>
      <c r="B28" s="14"/>
      <c r="C28" s="118">
        <v>31313545.869602334</v>
      </c>
      <c r="D28" s="112"/>
      <c r="E28" s="118">
        <f>+'[1]Attach A'!I30</f>
        <v>32313545.869602334</v>
      </c>
    </row>
    <row r="29" spans="1:5" x14ac:dyDescent="0.25">
      <c r="A29" s="32" t="s">
        <v>19</v>
      </c>
      <c r="B29" s="21"/>
      <c r="C29" s="113">
        <v>31313545.869602334</v>
      </c>
      <c r="D29" s="112"/>
      <c r="E29" s="113">
        <f>SUM(E28:E28)</f>
        <v>32313545.869602334</v>
      </c>
    </row>
  </sheetData>
  <pageMargins left="0.7" right="0.7" top="0.75" bottom="0.75" header="0.3" footer="0.3"/>
  <pageSetup orientation="portrait" horizontalDpi="0" verticalDpi="0"/>
  <customProperties>
    <customPr name="DrillPoint.FROID" r:id="rId1"/>
    <customPr name="DrillPoint.Mode" r:id="rId2"/>
    <customPr name="DrillPoint.Subsheet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58" workbookViewId="0">
      <selection activeCell="E29" sqref="E29"/>
    </sheetView>
  </sheetViews>
  <sheetFormatPr defaultColWidth="8.85546875" defaultRowHeight="15" x14ac:dyDescent="0.25"/>
  <cols>
    <col min="1" max="1" width="51.140625" customWidth="1"/>
    <col min="2" max="2" width="1.7109375" customWidth="1"/>
    <col min="3" max="3" width="15.85546875" customWidth="1"/>
    <col min="4" max="4" width="2.7109375" customWidth="1"/>
    <col min="5" max="5" width="15.85546875" customWidth="1"/>
  </cols>
  <sheetData>
    <row r="1" spans="1:5" x14ac:dyDescent="0.25">
      <c r="A1" s="12"/>
      <c r="B1" s="68"/>
      <c r="C1" s="12"/>
      <c r="D1" s="68"/>
      <c r="E1" s="12"/>
    </row>
    <row r="2" spans="1:5" x14ac:dyDescent="0.25">
      <c r="A2" s="69"/>
      <c r="B2" s="69"/>
      <c r="C2" s="12"/>
      <c r="D2" s="70"/>
      <c r="E2" s="4" t="s">
        <v>20</v>
      </c>
    </row>
    <row r="3" spans="1:5" x14ac:dyDescent="0.25">
      <c r="A3" s="69"/>
      <c r="B3" s="69"/>
      <c r="C3" s="12"/>
      <c r="D3" s="70"/>
      <c r="E3" s="4"/>
    </row>
    <row r="4" spans="1:5" x14ac:dyDescent="0.25">
      <c r="A4" s="5" t="s">
        <v>84</v>
      </c>
      <c r="B4" s="68"/>
      <c r="C4" s="71"/>
      <c r="D4" s="72"/>
      <c r="E4" s="12"/>
    </row>
    <row r="5" spans="1:5" ht="15.75" thickBot="1" x14ac:dyDescent="0.3">
      <c r="A5" s="5"/>
      <c r="B5" s="68"/>
      <c r="C5" s="71"/>
      <c r="D5" s="72"/>
      <c r="E5" s="12"/>
    </row>
    <row r="6" spans="1:5" ht="39" thickBot="1" x14ac:dyDescent="0.3">
      <c r="A6" s="73" t="s">
        <v>1</v>
      </c>
      <c r="B6" s="36"/>
      <c r="C6" s="11" t="s">
        <v>21</v>
      </c>
      <c r="D6" s="10"/>
      <c r="E6" s="11" t="s">
        <v>85</v>
      </c>
    </row>
    <row r="7" spans="1:5" ht="15.75" thickBot="1" x14ac:dyDescent="0.3">
      <c r="A7" s="74"/>
      <c r="B7" s="36"/>
      <c r="C7" s="75"/>
      <c r="D7" s="76"/>
      <c r="E7" s="75"/>
    </row>
    <row r="8" spans="1:5" ht="16.5" thickBot="1" x14ac:dyDescent="0.3">
      <c r="A8" s="77" t="s">
        <v>22</v>
      </c>
      <c r="B8" s="37"/>
      <c r="C8" s="78"/>
      <c r="D8" s="38"/>
      <c r="E8" s="78"/>
    </row>
    <row r="9" spans="1:5" x14ac:dyDescent="0.25">
      <c r="A9" s="79" t="s">
        <v>23</v>
      </c>
      <c r="B9" s="36"/>
      <c r="C9" s="80"/>
      <c r="D9" s="9"/>
      <c r="E9" s="80"/>
    </row>
    <row r="10" spans="1:5" x14ac:dyDescent="0.25">
      <c r="A10" s="81" t="s">
        <v>24</v>
      </c>
      <c r="B10" s="36"/>
      <c r="C10" s="82">
        <v>24000000</v>
      </c>
      <c r="D10" s="84"/>
      <c r="E10" s="82">
        <f>+'[2]Attach B'!I7</f>
        <v>24000000</v>
      </c>
    </row>
    <row r="11" spans="1:5" x14ac:dyDescent="0.25">
      <c r="A11" s="81" t="s">
        <v>25</v>
      </c>
      <c r="B11" s="36"/>
      <c r="C11" s="82">
        <v>25000000</v>
      </c>
      <c r="D11" s="84"/>
      <c r="E11" s="82">
        <f>+'[2]Attach B'!I8</f>
        <v>24500000</v>
      </c>
    </row>
    <row r="12" spans="1:5" x14ac:dyDescent="0.25">
      <c r="A12" s="81" t="s">
        <v>26</v>
      </c>
      <c r="B12" s="36"/>
      <c r="C12" s="82">
        <v>35000000</v>
      </c>
      <c r="D12" s="84"/>
      <c r="E12" s="82">
        <f>+'[2]Attach B'!I9</f>
        <v>35000000</v>
      </c>
    </row>
    <row r="13" spans="1:5" x14ac:dyDescent="0.25">
      <c r="A13" s="85" t="s">
        <v>27</v>
      </c>
      <c r="B13" s="36"/>
      <c r="C13" s="82">
        <v>29300000</v>
      </c>
      <c r="D13" s="84"/>
      <c r="E13" s="82">
        <f>+'[2]Attach B'!I10</f>
        <v>27500000</v>
      </c>
    </row>
    <row r="14" spans="1:5" x14ac:dyDescent="0.25">
      <c r="A14" s="81" t="s">
        <v>28</v>
      </c>
      <c r="B14" s="36"/>
      <c r="C14" s="82">
        <v>29000000</v>
      </c>
      <c r="D14" s="84"/>
      <c r="E14" s="82">
        <f>+'[2]Attach B'!I11</f>
        <v>27500000</v>
      </c>
    </row>
    <row r="15" spans="1:5" x14ac:dyDescent="0.25">
      <c r="A15" s="81" t="s">
        <v>29</v>
      </c>
      <c r="B15" s="36"/>
      <c r="C15" s="82">
        <v>620000</v>
      </c>
      <c r="D15" s="84"/>
      <c r="E15" s="82">
        <f>+'[2]Attach B'!I12</f>
        <v>630000</v>
      </c>
    </row>
    <row r="16" spans="1:5" ht="15.75" thickBot="1" x14ac:dyDescent="0.3">
      <c r="A16" s="40" t="s">
        <v>30</v>
      </c>
      <c r="B16" s="41"/>
      <c r="C16" s="86">
        <f>SUM(C10:C15)</f>
        <v>142920000</v>
      </c>
      <c r="D16" s="42"/>
      <c r="E16" s="86">
        <f>SUM(E10:E15)</f>
        <v>139130000</v>
      </c>
    </row>
    <row r="17" spans="1:5" ht="15.75" thickTop="1" x14ac:dyDescent="0.25">
      <c r="A17" s="87" t="s">
        <v>31</v>
      </c>
      <c r="B17" s="36"/>
      <c r="C17" s="88"/>
      <c r="D17" s="9"/>
      <c r="E17" s="88"/>
    </row>
    <row r="18" spans="1:5" x14ac:dyDescent="0.25">
      <c r="A18" s="39" t="s">
        <v>32</v>
      </c>
      <c r="B18" s="41"/>
      <c r="C18" s="89">
        <v>29245166</v>
      </c>
      <c r="D18" s="90"/>
      <c r="E18" s="89">
        <f>+'[2]Attach B'!I15</f>
        <v>34000000</v>
      </c>
    </row>
    <row r="19" spans="1:5" x14ac:dyDescent="0.25">
      <c r="A19" s="39" t="s">
        <v>33</v>
      </c>
      <c r="B19" s="41"/>
      <c r="C19" s="89">
        <v>4251733</v>
      </c>
      <c r="D19" s="90"/>
      <c r="E19" s="89">
        <f>+'[2]Attach B'!I16</f>
        <v>0</v>
      </c>
    </row>
    <row r="20" spans="1:5" x14ac:dyDescent="0.25">
      <c r="A20" s="39" t="s">
        <v>34</v>
      </c>
      <c r="B20" s="41"/>
      <c r="C20" s="89">
        <v>731800</v>
      </c>
      <c r="D20" s="90"/>
      <c r="E20" s="89">
        <f>+'[2]Attach B'!I17</f>
        <v>790344</v>
      </c>
    </row>
    <row r="21" spans="1:5" x14ac:dyDescent="0.25">
      <c r="A21" s="39" t="s">
        <v>35</v>
      </c>
      <c r="B21" s="41"/>
      <c r="C21" s="89">
        <v>1000000</v>
      </c>
      <c r="D21" s="90"/>
      <c r="E21" s="89">
        <f>+'[2]Attach B'!I18</f>
        <v>1080000</v>
      </c>
    </row>
    <row r="22" spans="1:5" x14ac:dyDescent="0.25">
      <c r="A22" s="39" t="s">
        <v>36</v>
      </c>
      <c r="B22" s="41"/>
      <c r="C22" s="89">
        <v>666657</v>
      </c>
      <c r="D22" s="90"/>
      <c r="E22" s="89">
        <f>+'[2]Attach B'!I19</f>
        <v>719989.56</v>
      </c>
    </row>
    <row r="23" spans="1:5" x14ac:dyDescent="0.25">
      <c r="A23" s="39" t="s">
        <v>37</v>
      </c>
      <c r="B23" s="41"/>
      <c r="C23" s="89">
        <v>0</v>
      </c>
      <c r="D23" s="90"/>
      <c r="E23" s="89">
        <f>+'[2]Attach B'!I20</f>
        <v>768500</v>
      </c>
    </row>
    <row r="24" spans="1:5" x14ac:dyDescent="0.25">
      <c r="A24" s="47" t="s">
        <v>38</v>
      </c>
      <c r="B24" s="41"/>
      <c r="C24" s="45">
        <v>2000000</v>
      </c>
      <c r="D24" s="46"/>
      <c r="E24" s="89">
        <f>+'[2]Attach B'!I21</f>
        <v>2000000</v>
      </c>
    </row>
    <row r="25" spans="1:5" x14ac:dyDescent="0.25">
      <c r="A25" s="48" t="s">
        <v>39</v>
      </c>
      <c r="B25" s="41"/>
      <c r="C25" s="49">
        <f>SUM(C18:C24)</f>
        <v>37895356</v>
      </c>
      <c r="D25" s="50"/>
      <c r="E25" s="49">
        <f>SUM(E18:E24)</f>
        <v>39358833.560000002</v>
      </c>
    </row>
    <row r="26" spans="1:5" x14ac:dyDescent="0.25">
      <c r="A26" s="48"/>
      <c r="B26" s="41"/>
      <c r="C26" s="45"/>
      <c r="D26" s="46"/>
      <c r="E26" s="45"/>
    </row>
    <row r="27" spans="1:5" x14ac:dyDescent="0.25">
      <c r="A27" s="51" t="s">
        <v>40</v>
      </c>
      <c r="B27" s="41"/>
      <c r="C27" s="89"/>
      <c r="D27" s="90"/>
      <c r="E27" s="89"/>
    </row>
    <row r="28" spans="1:5" x14ac:dyDescent="0.25">
      <c r="A28" s="44" t="s">
        <v>41</v>
      </c>
      <c r="B28" s="41"/>
      <c r="C28" s="89">
        <v>4360643.8114499999</v>
      </c>
      <c r="D28" s="90"/>
      <c r="E28" s="89">
        <v>0</v>
      </c>
    </row>
    <row r="29" spans="1:5" ht="25.5" x14ac:dyDescent="0.25">
      <c r="A29" s="52" t="s">
        <v>42</v>
      </c>
      <c r="B29" s="41"/>
      <c r="C29" s="89">
        <v>500000</v>
      </c>
      <c r="D29" s="90"/>
      <c r="E29" s="89">
        <f>+'[2]Attach B'!I28</f>
        <v>1400000</v>
      </c>
    </row>
    <row r="30" spans="1:5" x14ac:dyDescent="0.25">
      <c r="A30" s="48" t="s">
        <v>43</v>
      </c>
      <c r="B30" s="41"/>
      <c r="C30" s="53">
        <f>SUM(C28:C29)</f>
        <v>4860643.8114499999</v>
      </c>
      <c r="D30" s="50"/>
      <c r="E30" s="54">
        <f>+E28+E29</f>
        <v>1400000</v>
      </c>
    </row>
    <row r="31" spans="1:5" ht="15.75" thickBot="1" x14ac:dyDescent="0.3">
      <c r="A31" s="91" t="s">
        <v>44</v>
      </c>
      <c r="B31" s="41"/>
      <c r="C31" s="92">
        <f>+C25+C30</f>
        <v>42755999.811449997</v>
      </c>
      <c r="D31" s="55"/>
      <c r="E31" s="92">
        <f>E25+E30</f>
        <v>40758833.560000002</v>
      </c>
    </row>
    <row r="32" spans="1:5" ht="15.75" thickTop="1" x14ac:dyDescent="0.25">
      <c r="A32" s="51" t="s">
        <v>45</v>
      </c>
      <c r="B32" s="41"/>
      <c r="C32" s="56"/>
      <c r="D32" s="57"/>
      <c r="E32" s="56"/>
    </row>
    <row r="33" spans="1:5" x14ac:dyDescent="0.25">
      <c r="A33" s="85" t="s">
        <v>46</v>
      </c>
      <c r="B33" s="36"/>
      <c r="C33" s="93">
        <v>3773584.4145438001</v>
      </c>
      <c r="D33" s="84"/>
      <c r="E33" s="93">
        <f>+'[2]Attach B'!I34</f>
        <v>3689436</v>
      </c>
    </row>
    <row r="34" spans="1:5" x14ac:dyDescent="0.25">
      <c r="A34" s="39" t="s">
        <v>47</v>
      </c>
      <c r="B34" s="41"/>
      <c r="C34" s="89">
        <v>2700000</v>
      </c>
      <c r="D34" s="90"/>
      <c r="E34" s="89">
        <f>+'[2]Attach B'!I32+6000000</f>
        <v>8916000</v>
      </c>
    </row>
    <row r="35" spans="1:5" x14ac:dyDescent="0.25">
      <c r="A35" s="81" t="s">
        <v>48</v>
      </c>
      <c r="B35" s="36"/>
      <c r="C35" s="83">
        <v>26200</v>
      </c>
      <c r="D35" s="84"/>
      <c r="E35" s="83">
        <f>+'[2]Attach B'!I35</f>
        <v>46200</v>
      </c>
    </row>
    <row r="36" spans="1:5" x14ac:dyDescent="0.25">
      <c r="A36" s="85" t="s">
        <v>49</v>
      </c>
      <c r="B36" s="36"/>
      <c r="C36" s="83">
        <v>289000</v>
      </c>
      <c r="D36" s="84"/>
      <c r="E36" s="83">
        <f>+'[2]Attach B'!I37</f>
        <v>459590</v>
      </c>
    </row>
    <row r="37" spans="1:5" x14ac:dyDescent="0.25">
      <c r="A37" s="81" t="s">
        <v>50</v>
      </c>
      <c r="B37" s="36"/>
      <c r="C37" s="83">
        <v>401085</v>
      </c>
      <c r="D37" s="84"/>
      <c r="E37" s="83">
        <f>+'[2]Attach B'!I38</f>
        <v>365000</v>
      </c>
    </row>
    <row r="38" spans="1:5" x14ac:dyDescent="0.25">
      <c r="A38" s="81" t="s">
        <v>51</v>
      </c>
      <c r="B38" s="36"/>
      <c r="C38" s="83">
        <v>307326</v>
      </c>
      <c r="D38" s="84"/>
      <c r="E38" s="83">
        <f>+'[2]Attach B'!I39</f>
        <v>414868</v>
      </c>
    </row>
    <row r="39" spans="1:5" x14ac:dyDescent="0.25">
      <c r="A39" s="81" t="s">
        <v>52</v>
      </c>
      <c r="B39" s="36"/>
      <c r="C39" s="83">
        <v>0</v>
      </c>
      <c r="D39" s="84"/>
      <c r="E39" s="83">
        <f>+'[2]Attach B'!I40</f>
        <v>350000</v>
      </c>
    </row>
    <row r="40" spans="1:5" x14ac:dyDescent="0.25">
      <c r="A40" s="81" t="s">
        <v>53</v>
      </c>
      <c r="B40" s="36"/>
      <c r="C40" s="83">
        <v>739876</v>
      </c>
      <c r="D40" s="84"/>
      <c r="E40" s="83">
        <f>+'[2]Attach B'!I41</f>
        <v>599320</v>
      </c>
    </row>
    <row r="41" spans="1:5" x14ac:dyDescent="0.25">
      <c r="A41" s="81" t="s">
        <v>54</v>
      </c>
      <c r="B41" s="36"/>
      <c r="C41" s="83">
        <v>903467</v>
      </c>
      <c r="D41" s="84"/>
      <c r="E41" s="83">
        <f>+'[2]Attach B'!I43</f>
        <v>912501.67</v>
      </c>
    </row>
    <row r="42" spans="1:5" x14ac:dyDescent="0.25">
      <c r="A42" s="94" t="s">
        <v>55</v>
      </c>
      <c r="B42" s="36"/>
      <c r="C42" s="83">
        <v>932020.6100000001</v>
      </c>
      <c r="D42" s="84"/>
      <c r="E42" s="83">
        <f>+'[2]Attach B'!I44</f>
        <v>1091890</v>
      </c>
    </row>
    <row r="43" spans="1:5" x14ac:dyDescent="0.25">
      <c r="A43" s="94" t="s">
        <v>56</v>
      </c>
      <c r="B43" s="36"/>
      <c r="C43" s="83">
        <v>198694</v>
      </c>
      <c r="D43" s="84"/>
      <c r="E43" s="83">
        <f>+'[2]Attach B'!I45</f>
        <v>133750</v>
      </c>
    </row>
    <row r="44" spans="1:5" x14ac:dyDescent="0.25">
      <c r="A44" s="94" t="s">
        <v>57</v>
      </c>
      <c r="B44" s="36"/>
      <c r="C44" s="83">
        <v>47044.05</v>
      </c>
      <c r="D44" s="84"/>
      <c r="E44" s="83">
        <f>+'[2]Attach B'!I46</f>
        <v>40285</v>
      </c>
    </row>
    <row r="45" spans="1:5" x14ac:dyDescent="0.25">
      <c r="A45" s="94" t="s">
        <v>58</v>
      </c>
      <c r="B45" s="36"/>
      <c r="C45" s="83">
        <f>+'[2]Attach B'!G47</f>
        <v>358713</v>
      </c>
      <c r="D45" s="84"/>
      <c r="E45" s="83">
        <f>+'[2]Attach B'!I47</f>
        <v>315454.71999999997</v>
      </c>
    </row>
    <row r="46" spans="1:5" x14ac:dyDescent="0.25">
      <c r="A46" s="94" t="s">
        <v>59</v>
      </c>
      <c r="B46" s="36"/>
      <c r="C46" s="83">
        <v>0</v>
      </c>
      <c r="D46" s="84"/>
      <c r="E46" s="83">
        <f>+'[2]Attach B'!I48</f>
        <v>11125542.23</v>
      </c>
    </row>
    <row r="47" spans="1:5" x14ac:dyDescent="0.25">
      <c r="A47" s="39" t="s">
        <v>60</v>
      </c>
      <c r="B47" s="36"/>
      <c r="C47" s="83">
        <v>234892</v>
      </c>
      <c r="D47" s="84"/>
      <c r="E47" s="83">
        <f>+'[2]Attach B'!I49</f>
        <v>407480</v>
      </c>
    </row>
    <row r="48" spans="1:5" ht="15.75" thickBot="1" x14ac:dyDescent="0.3">
      <c r="A48" s="91" t="s">
        <v>61</v>
      </c>
      <c r="B48" s="36"/>
      <c r="C48" s="95">
        <f>SUM(C33:C47)</f>
        <v>10911902.0745438</v>
      </c>
      <c r="D48" s="42"/>
      <c r="E48" s="95">
        <f>SUM(E33:E47)</f>
        <v>28867317.620000001</v>
      </c>
    </row>
    <row r="49" spans="1:5" ht="15.75" thickTop="1" x14ac:dyDescent="0.25">
      <c r="A49" s="51" t="s">
        <v>62</v>
      </c>
      <c r="B49" s="36"/>
      <c r="C49" s="89"/>
      <c r="D49" s="90"/>
      <c r="E49" s="89"/>
    </row>
    <row r="50" spans="1:5" x14ac:dyDescent="0.25">
      <c r="A50" s="39" t="s">
        <v>63</v>
      </c>
      <c r="B50" s="36"/>
      <c r="C50" s="89">
        <v>0</v>
      </c>
      <c r="D50" s="90"/>
      <c r="E50" s="89">
        <f>+'[2]Attach B'!I52</f>
        <v>2840000</v>
      </c>
    </row>
    <row r="51" spans="1:5" x14ac:dyDescent="0.25">
      <c r="A51" s="39" t="s">
        <v>64</v>
      </c>
      <c r="B51" s="36"/>
      <c r="C51" s="89">
        <v>1417921.7196023331</v>
      </c>
      <c r="D51" s="90"/>
      <c r="E51" s="89">
        <f>+'[2]Attach B'!I53</f>
        <v>1000000</v>
      </c>
    </row>
    <row r="52" spans="1:5" x14ac:dyDescent="0.25">
      <c r="A52" s="39" t="s">
        <v>65</v>
      </c>
      <c r="B52" s="36"/>
      <c r="C52" s="89">
        <v>4000000</v>
      </c>
      <c r="D52" s="90"/>
      <c r="E52" s="89">
        <v>20000000</v>
      </c>
    </row>
    <row r="53" spans="1:5" ht="15.75" thickBot="1" x14ac:dyDescent="0.3">
      <c r="A53" s="39" t="s">
        <v>66</v>
      </c>
      <c r="B53" s="36"/>
      <c r="C53" s="89">
        <v>23650586.541803896</v>
      </c>
      <c r="D53" s="90"/>
      <c r="E53" s="89">
        <v>13374631</v>
      </c>
    </row>
    <row r="54" spans="1:5" ht="15.75" thickBot="1" x14ac:dyDescent="0.3">
      <c r="A54" s="40" t="s">
        <v>67</v>
      </c>
      <c r="B54" s="36"/>
      <c r="C54" s="58">
        <f>SUM(C50:C53)</f>
        <v>29068508.261406228</v>
      </c>
      <c r="D54" s="59"/>
      <c r="E54" s="58">
        <f>SUM(E50:E53)</f>
        <v>37214631</v>
      </c>
    </row>
    <row r="55" spans="1:5" ht="15.75" thickTop="1" x14ac:dyDescent="0.25">
      <c r="A55" s="43" t="s">
        <v>68</v>
      </c>
      <c r="B55" s="36"/>
      <c r="C55" s="89"/>
      <c r="D55" s="90"/>
      <c r="E55" s="89"/>
    </row>
    <row r="56" spans="1:5" x14ac:dyDescent="0.25">
      <c r="A56" s="39" t="s">
        <v>69</v>
      </c>
      <c r="B56" s="36"/>
      <c r="C56" s="89">
        <v>1000000</v>
      </c>
      <c r="D56" s="90"/>
      <c r="E56" s="89">
        <f>+'[2]Attach B'!I58</f>
        <v>1030000</v>
      </c>
    </row>
    <row r="57" spans="1:5" ht="15.75" thickBot="1" x14ac:dyDescent="0.3">
      <c r="A57" s="39" t="s">
        <v>70</v>
      </c>
      <c r="B57" s="36"/>
      <c r="C57" s="89">
        <v>372795</v>
      </c>
      <c r="D57" s="90"/>
      <c r="E57" s="89">
        <f>+'[2]Attach B'!I59</f>
        <v>342818</v>
      </c>
    </row>
    <row r="58" spans="1:5" ht="15.75" thickBot="1" x14ac:dyDescent="0.3">
      <c r="A58" s="40" t="s">
        <v>71</v>
      </c>
      <c r="B58" s="36"/>
      <c r="C58" s="58">
        <f>SUM(C56:C57)</f>
        <v>1372795</v>
      </c>
      <c r="D58" s="59"/>
      <c r="E58" s="58">
        <f>SUM(E56:E57)</f>
        <v>1372818</v>
      </c>
    </row>
    <row r="59" spans="1:5" ht="16.5" thickTop="1" thickBot="1" x14ac:dyDescent="0.3">
      <c r="A59" s="96" t="s">
        <v>72</v>
      </c>
      <c r="B59" s="36"/>
      <c r="C59" s="97">
        <f>+C58+C54+C48+C31+C16</f>
        <v>227029205.14740002</v>
      </c>
      <c r="D59" s="60"/>
      <c r="E59" s="97">
        <f>E16+E31+E48+E54+E58</f>
        <v>247343600.18000001</v>
      </c>
    </row>
    <row r="60" spans="1:5" ht="16.5" thickTop="1" thickBot="1" x14ac:dyDescent="0.3">
      <c r="A60" s="61"/>
      <c r="B60" s="36"/>
      <c r="C60" s="62"/>
      <c r="D60" s="98"/>
      <c r="E60" s="62"/>
    </row>
    <row r="61" spans="1:5" ht="16.5" thickBot="1" x14ac:dyDescent="0.3">
      <c r="A61" s="77" t="s">
        <v>73</v>
      </c>
      <c r="B61" s="37"/>
      <c r="C61" s="99"/>
      <c r="D61" s="64"/>
      <c r="E61" s="99"/>
    </row>
    <row r="62" spans="1:5" x14ac:dyDescent="0.25">
      <c r="A62" s="100" t="s">
        <v>74</v>
      </c>
      <c r="B62" s="36"/>
      <c r="C62" s="101"/>
      <c r="D62" s="102"/>
      <c r="E62" s="101"/>
    </row>
    <row r="63" spans="1:5" x14ac:dyDescent="0.25">
      <c r="A63" s="85" t="s">
        <v>46</v>
      </c>
      <c r="B63" s="36"/>
      <c r="C63" s="45">
        <v>4413182.8044467513</v>
      </c>
      <c r="D63" s="90"/>
      <c r="E63" s="45">
        <f>+'[2]Attach B'!I65</f>
        <v>4690997</v>
      </c>
    </row>
    <row r="64" spans="1:5" x14ac:dyDescent="0.25">
      <c r="A64" s="85" t="s">
        <v>48</v>
      </c>
      <c r="B64" s="36"/>
      <c r="C64" s="89">
        <v>926200</v>
      </c>
      <c r="D64" s="90"/>
      <c r="E64" s="45">
        <f>+'[2]Attach B'!I66</f>
        <v>1198320</v>
      </c>
    </row>
    <row r="65" spans="1:5" x14ac:dyDescent="0.25">
      <c r="A65" s="85" t="s">
        <v>49</v>
      </c>
      <c r="B65" s="36"/>
      <c r="C65" s="89">
        <v>1208800</v>
      </c>
      <c r="D65" s="90"/>
      <c r="E65" s="45">
        <f>+'[2]Attach B'!I67</f>
        <v>1026500</v>
      </c>
    </row>
    <row r="66" spans="1:5" x14ac:dyDescent="0.25">
      <c r="A66" s="85" t="s">
        <v>75</v>
      </c>
      <c r="B66" s="36"/>
      <c r="C66" s="89">
        <v>105000</v>
      </c>
      <c r="D66" s="90"/>
      <c r="E66" s="45">
        <f>+'[2]Attach B'!I68</f>
        <v>110000</v>
      </c>
    </row>
    <row r="67" spans="1:5" x14ac:dyDescent="0.25">
      <c r="A67" s="85" t="s">
        <v>76</v>
      </c>
      <c r="B67" s="36"/>
      <c r="C67" s="89">
        <v>249920</v>
      </c>
      <c r="D67" s="90"/>
      <c r="E67" s="45">
        <f>+'[2]Attach B'!I69</f>
        <v>165150</v>
      </c>
    </row>
    <row r="68" spans="1:5" x14ac:dyDescent="0.25">
      <c r="A68" s="39" t="s">
        <v>50</v>
      </c>
      <c r="B68" s="36"/>
      <c r="C68" s="89">
        <v>483200</v>
      </c>
      <c r="D68" s="90"/>
      <c r="E68" s="45">
        <f>+'[2]Attach B'!I70</f>
        <v>495000</v>
      </c>
    </row>
    <row r="69" spans="1:5" x14ac:dyDescent="0.25">
      <c r="A69" s="85" t="s">
        <v>51</v>
      </c>
      <c r="B69" s="36"/>
      <c r="C69" s="89">
        <v>192400</v>
      </c>
      <c r="D69" s="90"/>
      <c r="E69" s="45">
        <f>+'[2]Attach B'!I71</f>
        <v>194800</v>
      </c>
    </row>
    <row r="70" spans="1:5" x14ac:dyDescent="0.25">
      <c r="A70" s="85" t="s">
        <v>53</v>
      </c>
      <c r="B70" s="36"/>
      <c r="C70" s="89">
        <v>273348</v>
      </c>
      <c r="D70" s="90"/>
      <c r="E70" s="45">
        <f>+'[2]Attach B'!I72</f>
        <v>308096</v>
      </c>
    </row>
    <row r="71" spans="1:5" x14ac:dyDescent="0.25">
      <c r="A71" s="85" t="s">
        <v>77</v>
      </c>
      <c r="B71" s="36"/>
      <c r="C71" s="89">
        <v>157500</v>
      </c>
      <c r="D71" s="90"/>
      <c r="E71" s="45">
        <f>+'[2]Attach B'!I73</f>
        <v>150030</v>
      </c>
    </row>
    <row r="72" spans="1:5" x14ac:dyDescent="0.25">
      <c r="A72" s="85" t="s">
        <v>55</v>
      </c>
      <c r="B72" s="36"/>
      <c r="C72" s="89">
        <v>204930</v>
      </c>
      <c r="D72" s="90"/>
      <c r="E72" s="45">
        <f>+'[2]Attach B'!I74</f>
        <v>147000</v>
      </c>
    </row>
    <row r="73" spans="1:5" x14ac:dyDescent="0.25">
      <c r="A73" s="85" t="s">
        <v>56</v>
      </c>
      <c r="B73" s="36"/>
      <c r="C73" s="89">
        <v>136560</v>
      </c>
      <c r="D73" s="90"/>
      <c r="E73" s="45">
        <f>+'[2]Attach B'!I75</f>
        <v>117820</v>
      </c>
    </row>
    <row r="74" spans="1:5" x14ac:dyDescent="0.25">
      <c r="A74" s="39" t="s">
        <v>57</v>
      </c>
      <c r="B74" s="36"/>
      <c r="C74" s="103">
        <v>259625</v>
      </c>
      <c r="D74" s="90"/>
      <c r="E74" s="45">
        <f>+'[2]Attach B'!I76</f>
        <v>176495</v>
      </c>
    </row>
    <row r="75" spans="1:5" ht="15.75" thickBot="1" x14ac:dyDescent="0.3">
      <c r="A75" s="85" t="s">
        <v>60</v>
      </c>
      <c r="B75" s="36"/>
      <c r="C75" s="104">
        <v>532850</v>
      </c>
      <c r="D75" s="90"/>
      <c r="E75" s="45">
        <f>+'[2]Attach B'!I77</f>
        <v>541630</v>
      </c>
    </row>
    <row r="76" spans="1:5" ht="15.75" thickBot="1" x14ac:dyDescent="0.3">
      <c r="A76" s="96" t="s">
        <v>78</v>
      </c>
      <c r="B76" s="36"/>
      <c r="C76" s="97">
        <f>SUM(C63:C75)</f>
        <v>9143515.8044467513</v>
      </c>
      <c r="D76" s="60"/>
      <c r="E76" s="97">
        <f>SUM(E63:E75)</f>
        <v>9321838</v>
      </c>
    </row>
    <row r="77" spans="1:5" ht="16.5" thickTop="1" thickBot="1" x14ac:dyDescent="0.3">
      <c r="A77" s="65"/>
      <c r="B77" s="36"/>
      <c r="C77" s="66"/>
      <c r="D77" s="60"/>
      <c r="E77" s="66"/>
    </row>
    <row r="78" spans="1:5" ht="16.5" thickBot="1" x14ac:dyDescent="0.3">
      <c r="A78" s="77" t="s">
        <v>79</v>
      </c>
      <c r="B78" s="36"/>
      <c r="C78" s="105"/>
      <c r="D78" s="64"/>
      <c r="E78" s="105"/>
    </row>
    <row r="79" spans="1:5" x14ac:dyDescent="0.25">
      <c r="A79" s="67" t="s">
        <v>80</v>
      </c>
      <c r="B79" s="36"/>
      <c r="C79" s="106">
        <v>970200</v>
      </c>
      <c r="D79" s="90"/>
      <c r="E79" s="45">
        <f>+'[2]Attach B'!I81</f>
        <v>1018710</v>
      </c>
    </row>
    <row r="80" spans="1:5" ht="15.75" thickBot="1" x14ac:dyDescent="0.3">
      <c r="A80" s="39" t="s">
        <v>81</v>
      </c>
      <c r="B80" s="36"/>
      <c r="C80" s="106">
        <v>682560</v>
      </c>
      <c r="D80" s="90"/>
      <c r="E80" s="45">
        <f>+'[2]Attach B'!I82</f>
        <v>684500</v>
      </c>
    </row>
    <row r="81" spans="1:5" ht="15.75" thickBot="1" x14ac:dyDescent="0.3">
      <c r="A81" s="107" t="s">
        <v>82</v>
      </c>
      <c r="B81" s="36"/>
      <c r="C81" s="108">
        <f>SUM(C79:C80)</f>
        <v>1652760</v>
      </c>
      <c r="D81" s="63"/>
      <c r="E81" s="108">
        <f>SUM(E79:E80)</f>
        <v>1703210</v>
      </c>
    </row>
    <row r="82" spans="1:5" ht="16.5" thickBot="1" x14ac:dyDescent="0.3">
      <c r="A82" s="109" t="s">
        <v>83</v>
      </c>
      <c r="B82" s="36"/>
      <c r="C82" s="110">
        <f>+C81+C76+C59</f>
        <v>237825480.95184678</v>
      </c>
      <c r="D82" s="64"/>
      <c r="E82" s="110">
        <f>E59+E76+E81</f>
        <v>258368648.18000001</v>
      </c>
    </row>
  </sheetData>
  <pageMargins left="0.7" right="0.7" top="0.75" bottom="0.75" header="0.3" footer="0.3"/>
  <pageSetup fitToHeight="3" orientation="landscape" horizontalDpi="0" verticalDpi="0"/>
  <customProperties>
    <customPr name="DrillPoint.FROID" r:id="rId1"/>
    <customPr name="DrillPoint.Mode" r:id="rId2"/>
    <customPr name="DrillPoint.Subsheet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Attachment A</vt:lpstr>
      <vt:lpstr>Attachment B</vt:lpstr>
      <vt:lpstr>'Attachment A'!Print_Area</vt:lpstr>
      <vt:lpstr>'Attachment B'!Print_Area</vt:lpstr>
    </vt:vector>
  </TitlesOfParts>
  <Company>TCHD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Melanie</dc:creator>
  <cp:lastModifiedBy>Miller, Melanie</cp:lastModifiedBy>
  <cp:lastPrinted>2018-10-02T16:11:22Z</cp:lastPrinted>
  <dcterms:created xsi:type="dcterms:W3CDTF">2018-09-13T14:00:17Z</dcterms:created>
  <dcterms:modified xsi:type="dcterms:W3CDTF">2018-12-19T19:28:28Z</dcterms:modified>
</cp:coreProperties>
</file>